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320" windowHeight="9600"/>
  </bookViews>
  <sheets>
    <sheet name="General" sheetId="1" r:id="rId1"/>
    <sheet name="Day1" sheetId="7" r:id="rId2"/>
    <sheet name="Day2" sheetId="8" r:id="rId3"/>
    <sheet name="Summary" sheetId="4" r:id="rId4"/>
  </sheets>
  <calcPr calcId="125725"/>
</workbook>
</file>

<file path=xl/calcChain.xml><?xml version="1.0" encoding="utf-8"?>
<calcChain xmlns="http://schemas.openxmlformats.org/spreadsheetml/2006/main">
  <c r="D11" i="4"/>
  <c r="D10"/>
  <c r="D9"/>
  <c r="D8"/>
  <c r="F28" i="8"/>
  <c r="F27"/>
  <c r="F26"/>
  <c r="F25"/>
  <c r="F24"/>
  <c r="H23"/>
  <c r="F23"/>
  <c r="G23" s="1"/>
  <c r="F22"/>
  <c r="H21"/>
  <c r="F21"/>
  <c r="G21" s="1"/>
  <c r="F20"/>
  <c r="H19"/>
  <c r="F19"/>
  <c r="G19" s="1"/>
  <c r="F18"/>
  <c r="H17"/>
  <c r="F17"/>
  <c r="G17" s="1"/>
  <c r="F16"/>
  <c r="H15"/>
  <c r="F15"/>
  <c r="G15" s="1"/>
  <c r="E58" i="7"/>
  <c r="E53"/>
  <c r="E57"/>
  <c r="E52"/>
  <c r="G27"/>
  <c r="G25"/>
  <c r="F25"/>
  <c r="F26"/>
  <c r="F27"/>
  <c r="F28"/>
  <c r="H23"/>
  <c r="H21"/>
  <c r="H19"/>
  <c r="H17"/>
  <c r="H15"/>
  <c r="F16"/>
  <c r="F17"/>
  <c r="G17" s="1"/>
  <c r="F18"/>
  <c r="F19"/>
  <c r="G19" s="1"/>
  <c r="F20"/>
  <c r="F21"/>
  <c r="G21" s="1"/>
  <c r="F22"/>
  <c r="F23"/>
  <c r="G23" s="1"/>
  <c r="F24"/>
  <c r="F15"/>
  <c r="G15" s="1"/>
  <c r="G27" i="8" l="1"/>
  <c r="E53" s="1"/>
  <c r="E58" s="1"/>
  <c r="G25"/>
  <c r="E52" s="1"/>
  <c r="E57" s="1"/>
  <c r="D12" i="4" l="1"/>
  <c r="D13" s="1"/>
</calcChain>
</file>

<file path=xl/sharedStrings.xml><?xml version="1.0" encoding="utf-8"?>
<sst xmlns="http://schemas.openxmlformats.org/spreadsheetml/2006/main" count="99" uniqueCount="54">
  <si>
    <t>Phone</t>
  </si>
  <si>
    <t>Laboratory Name:</t>
    <phoneticPr fontId="1" type="noConversion"/>
  </si>
  <si>
    <t>Address:</t>
    <phoneticPr fontId="1" type="noConversion"/>
  </si>
  <si>
    <t>Contact Name:</t>
    <phoneticPr fontId="1" type="noConversion"/>
  </si>
  <si>
    <t>E-mail</t>
    <phoneticPr fontId="1" type="noConversion"/>
  </si>
  <si>
    <t>Comments</t>
    <phoneticPr fontId="1" type="noConversion"/>
  </si>
  <si>
    <t>Day 1 Results</t>
    <phoneticPr fontId="1" type="noConversion"/>
  </si>
  <si>
    <t>Chlorpyrifos Content Summary Sheet</t>
    <phoneticPr fontId="1" type="noConversion"/>
  </si>
  <si>
    <t>Samples</t>
    <phoneticPr fontId="1" type="noConversion"/>
  </si>
  <si>
    <t>average</t>
    <phoneticPr fontId="1" type="noConversion"/>
  </si>
  <si>
    <t>Day 2</t>
    <phoneticPr fontId="1" type="noConversion"/>
  </si>
  <si>
    <t>Day 1</t>
    <phoneticPr fontId="1" type="noConversion"/>
  </si>
  <si>
    <t>RSD(%)</t>
    <phoneticPr fontId="1" type="noConversion"/>
  </si>
  <si>
    <t>Determination of piperonyl butoxide(PBO) content in Yorkool G4 LN</t>
    <phoneticPr fontId="1" type="noConversion"/>
  </si>
  <si>
    <t>Tianjin Yorkool International Trading Co., Ltd.
Research and development department</t>
    <phoneticPr fontId="1" type="noConversion"/>
  </si>
  <si>
    <t xml:space="preserve">F-721, Hi-Tech Information Plaza, #8, Huatian Avenue
Huayuan Industrial Park, Tianjin 300384, China
</t>
    <phoneticPr fontId="1" type="noConversion"/>
  </si>
  <si>
    <t>Molingzhi</t>
    <phoneticPr fontId="1" type="noConversion"/>
  </si>
  <si>
    <t>pet@treated-bednet.com</t>
    <phoneticPr fontId="1" type="noConversion"/>
  </si>
  <si>
    <t>PBO neeting subsample2   (S2)</t>
    <phoneticPr fontId="1" type="noConversion"/>
  </si>
  <si>
    <t>Weight(g)</t>
    <phoneticPr fontId="1" type="noConversion"/>
  </si>
  <si>
    <t>PBO neeting subsample1   (S1)</t>
    <phoneticPr fontId="1" type="noConversion"/>
  </si>
  <si>
    <t>weight of standard PBO(mg)</t>
    <phoneticPr fontId="1" type="noConversion"/>
  </si>
  <si>
    <t>purity of the standard PBO(g/kg)</t>
    <phoneticPr fontId="1" type="noConversion"/>
  </si>
  <si>
    <t>calibration solution CA</t>
    <phoneticPr fontId="1" type="noConversion"/>
  </si>
  <si>
    <t>calibration solution CB</t>
    <phoneticPr fontId="1" type="noConversion"/>
  </si>
  <si>
    <t>calibration solution CC</t>
    <phoneticPr fontId="1" type="noConversion"/>
  </si>
  <si>
    <t>calibration solution CD</t>
    <phoneticPr fontId="1" type="noConversion"/>
  </si>
  <si>
    <t>calibration solution CE</t>
    <phoneticPr fontId="1" type="noConversion"/>
  </si>
  <si>
    <t>mass of PBO in the caliration solutions(g)</t>
    <phoneticPr fontId="1" type="noConversion"/>
  </si>
  <si>
    <t>sample solution S1</t>
    <phoneticPr fontId="1" type="noConversion"/>
  </si>
  <si>
    <t>sample solution S2</t>
    <phoneticPr fontId="1" type="noConversion"/>
  </si>
  <si>
    <t>calibration solution CA</t>
    <phoneticPr fontId="1" type="noConversion"/>
  </si>
  <si>
    <t xml:space="preserve">Sample </t>
    <phoneticPr fontId="1" type="noConversion"/>
  </si>
  <si>
    <t>peak area of octadecane</t>
    <phoneticPr fontId="1" type="noConversion"/>
  </si>
  <si>
    <t>peak area of PBO</t>
    <phoneticPr fontId="1" type="noConversion"/>
  </si>
  <si>
    <t>/</t>
    <phoneticPr fontId="1" type="noConversion"/>
  </si>
  <si>
    <t>PBO to internal standard peak area ratios in the caliration solutions</t>
    <phoneticPr fontId="1" type="noConversion"/>
  </si>
  <si>
    <t>average PBO to internal standard peak area ratios in the caliration solutions</t>
    <phoneticPr fontId="1" type="noConversion"/>
  </si>
  <si>
    <t>Curve by plotting the average PBO to internal standard peak area ratios versus the  mass of PBO in the caliration solutions.</t>
    <phoneticPr fontId="1" type="noConversion"/>
  </si>
  <si>
    <t>slope of calebration curve</t>
    <phoneticPr fontId="1" type="noConversion"/>
  </si>
  <si>
    <t>intercept of calibration curve</t>
    <phoneticPr fontId="1" type="noConversion"/>
  </si>
  <si>
    <t>purty of the PBO standard(g/kg)</t>
    <phoneticPr fontId="1" type="noConversion"/>
  </si>
  <si>
    <t>content of PBO(g/kg) in sample1</t>
    <phoneticPr fontId="1" type="noConversion"/>
  </si>
  <si>
    <t>content of PBO(g/kg) in sample2</t>
    <phoneticPr fontId="1" type="noConversion"/>
  </si>
  <si>
    <t>average PBO to octadecane peak area ratio in the sample1</t>
    <phoneticPr fontId="1" type="noConversion"/>
  </si>
  <si>
    <t>Day 2 Results</t>
    <phoneticPr fontId="1" type="noConversion"/>
  </si>
  <si>
    <t>average PBO to octadecane peak area ratio in the sample2</t>
    <phoneticPr fontId="1" type="noConversion"/>
  </si>
  <si>
    <t xml:space="preserve">sample </t>
    <phoneticPr fontId="1" type="noConversion"/>
  </si>
  <si>
    <t>PBO(g/kg)</t>
    <phoneticPr fontId="1" type="noConversion"/>
  </si>
  <si>
    <t xml:space="preserve">subsample-1 </t>
    <phoneticPr fontId="1" type="noConversion"/>
  </si>
  <si>
    <t>subsample-2</t>
    <phoneticPr fontId="1" type="noConversion"/>
  </si>
  <si>
    <t>+8615822226968</t>
    <phoneticPr fontId="1" type="noConversion"/>
  </si>
  <si>
    <r>
      <t>CIPAC method (handbook N, p111-p114):
1.GC column: Fused silica, 30m*0.32mm (i.d.) with 100% methyl polysiloxane.
2.Carrier gas: Helium
3.Oven temperatures program: 180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 xml:space="preserve"> hold for 11min
                                                    220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 xml:space="preserve"> at 10 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>/min, hold for 8min
                                                    210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 xml:space="preserve"> at 10 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>/min, hold for 18min
                                                    245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 xml:space="preserve"> at 30 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>/min, hold for 4min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Arial"/>
        <family val="2"/>
      </rPr>
      <t>4.linear velocity: 39cm/min at 180</t>
    </r>
    <r>
      <rPr>
        <sz val="11"/>
        <color theme="1"/>
        <rFont val="宋体"/>
        <family val="3"/>
        <charset val="134"/>
      </rPr>
      <t xml:space="preserve">℃
</t>
    </r>
    <r>
      <rPr>
        <sz val="11"/>
        <color theme="1"/>
        <rFont val="Arial"/>
        <family val="2"/>
      </rPr>
      <t xml:space="preserve">5.Retention time:Octadecane about 6 min and PBO about 23 min
</t>
    </r>
    <phoneticPr fontId="1" type="noConversion"/>
  </si>
  <si>
    <r>
      <t>Difference for operating conditions compared to the CIPAC:
1.GC column: Fused silica, 30m*0.25mm(i.d.) with (5%-phenyl)-95% methy lpolysiloxane
2.Carrier gas: Nitrogen
3.Oven temperatures program: 180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 xml:space="preserve"> hold for 11min
                                                    210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 xml:space="preserve"> at 10 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>/min, hold for 8min
                                                    220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 xml:space="preserve"> at 10 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>/min, hold for 18min
                                                    245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 xml:space="preserve"> at 30 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Arial"/>
        <family val="2"/>
      </rPr>
      <t>/min, hold for 4min</t>
    </r>
    <r>
      <rPr>
        <sz val="11"/>
        <color theme="1"/>
        <rFont val="宋体"/>
        <family val="3"/>
        <charset val="134"/>
      </rPr>
      <t xml:space="preserve">
</t>
    </r>
    <r>
      <rPr>
        <sz val="11"/>
        <color theme="1"/>
        <rFont val="Arial"/>
        <family val="2"/>
      </rPr>
      <t>4.linear velocity: 39cm/s at 180</t>
    </r>
    <r>
      <rPr>
        <sz val="11"/>
        <color theme="1"/>
        <rFont val="宋体"/>
        <family val="3"/>
        <charset val="134"/>
      </rPr>
      <t xml:space="preserve">℃
</t>
    </r>
    <r>
      <rPr>
        <sz val="11"/>
        <color theme="1"/>
        <rFont val="Arial"/>
        <family val="2"/>
      </rPr>
      <t xml:space="preserve">5.Retention time:Octadecane about 7.6 min and PBO about 26.2 min
</t>
    </r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</si>
</sst>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u/>
      <sz val="16"/>
      <color theme="1"/>
      <name val="Arial"/>
      <family val="2"/>
    </font>
    <font>
      <u/>
      <sz val="11"/>
      <color theme="10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1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1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>
      <alignment vertical="center"/>
    </xf>
    <xf numFmtId="0" fontId="7" fillId="0" borderId="0" xfId="0" applyFont="1" applyFill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vertical="center"/>
    </xf>
    <xf numFmtId="11" fontId="7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31</xdr:row>
      <xdr:rowOff>35711</xdr:rowOff>
    </xdr:from>
    <xdr:to>
      <xdr:col>4</xdr:col>
      <xdr:colOff>1114425</xdr:colOff>
      <xdr:row>49</xdr:row>
      <xdr:rowOff>152651</xdr:rowOff>
    </xdr:to>
    <xdr:pic>
      <xdr:nvPicPr>
        <xdr:cNvPr id="9" name="图片 8" descr="Graph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525" y="6598436"/>
          <a:ext cx="4552950" cy="3203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657226</xdr:colOff>
      <xdr:row>31</xdr:row>
      <xdr:rowOff>114300</xdr:rowOff>
    </xdr:from>
    <xdr:to>
      <xdr:col>4</xdr:col>
      <xdr:colOff>847725</xdr:colOff>
      <xdr:row>50</xdr:row>
      <xdr:rowOff>6181</xdr:rowOff>
    </xdr:to>
    <xdr:pic>
      <xdr:nvPicPr>
        <xdr:cNvPr id="3" name="图片 2" descr="Graph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43026" y="6238875"/>
          <a:ext cx="4476749" cy="3149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@treated-bedne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31"/>
  <sheetViews>
    <sheetView tabSelected="1" topLeftCell="A10" workbookViewId="0">
      <selection activeCell="M15" sqref="M15"/>
    </sheetView>
  </sheetViews>
  <sheetFormatPr defaultRowHeight="13.5"/>
  <cols>
    <col min="2" max="2" width="19.125" customWidth="1"/>
    <col min="6" max="6" width="13" customWidth="1"/>
    <col min="7" max="7" width="16" customWidth="1"/>
    <col min="13" max="13" width="18.875" customWidth="1"/>
  </cols>
  <sheetData>
    <row r="2" spans="1:7" ht="14.25">
      <c r="A2" s="1"/>
      <c r="B2" s="1"/>
      <c r="C2" s="1"/>
      <c r="D2" s="1"/>
      <c r="E2" s="1"/>
      <c r="F2" s="1"/>
      <c r="G2" s="1"/>
    </row>
    <row r="3" spans="1:7" ht="20.25">
      <c r="A3" s="1"/>
      <c r="B3" s="2" t="s">
        <v>13</v>
      </c>
      <c r="C3" s="2"/>
      <c r="D3" s="2"/>
      <c r="E3" s="2"/>
      <c r="F3" s="2"/>
      <c r="G3" s="1"/>
    </row>
    <row r="4" spans="1:7" ht="14.25">
      <c r="A4" s="1"/>
      <c r="B4" s="1"/>
      <c r="C4" s="1"/>
      <c r="D4" s="1"/>
      <c r="E4" s="1"/>
      <c r="F4" s="1"/>
      <c r="G4" s="1"/>
    </row>
    <row r="5" spans="1:7" ht="14.25">
      <c r="A5" s="1" t="s">
        <v>1</v>
      </c>
      <c r="B5" s="1"/>
      <c r="C5" s="31" t="s">
        <v>14</v>
      </c>
      <c r="D5" s="32"/>
      <c r="E5" s="32"/>
      <c r="F5" s="32"/>
      <c r="G5" s="32"/>
    </row>
    <row r="6" spans="1:7" ht="14.25">
      <c r="A6" s="1"/>
      <c r="B6" s="1"/>
      <c r="C6" s="32"/>
      <c r="D6" s="32"/>
      <c r="E6" s="32"/>
      <c r="F6" s="32"/>
      <c r="G6" s="32"/>
    </row>
    <row r="7" spans="1:7" ht="14.25">
      <c r="A7" s="1"/>
      <c r="B7" s="1"/>
      <c r="C7" s="1"/>
      <c r="D7" s="1"/>
      <c r="E7" s="1"/>
      <c r="F7" s="1"/>
      <c r="G7" s="1"/>
    </row>
    <row r="8" spans="1:7" ht="14.25">
      <c r="A8" s="1" t="s">
        <v>2</v>
      </c>
      <c r="B8" s="1"/>
      <c r="C8" s="31" t="s">
        <v>15</v>
      </c>
      <c r="D8" s="32"/>
      <c r="E8" s="32"/>
      <c r="F8" s="32"/>
      <c r="G8" s="32"/>
    </row>
    <row r="9" spans="1:7" ht="14.25">
      <c r="A9" s="1"/>
      <c r="B9" s="1"/>
      <c r="C9" s="32"/>
      <c r="D9" s="32"/>
      <c r="E9" s="32"/>
      <c r="F9" s="32"/>
      <c r="G9" s="32"/>
    </row>
    <row r="10" spans="1:7" ht="14.25">
      <c r="A10" s="1"/>
      <c r="B10" s="1"/>
      <c r="C10" s="32"/>
      <c r="D10" s="32"/>
      <c r="E10" s="32"/>
      <c r="F10" s="32"/>
      <c r="G10" s="32"/>
    </row>
    <row r="11" spans="1:7" ht="14.25">
      <c r="A11" s="1"/>
      <c r="B11" s="1"/>
      <c r="C11" s="32"/>
      <c r="D11" s="32"/>
      <c r="E11" s="32"/>
      <c r="F11" s="32"/>
      <c r="G11" s="32"/>
    </row>
    <row r="12" spans="1:7" ht="14.25">
      <c r="A12" s="1"/>
      <c r="B12" s="1"/>
      <c r="C12" s="1"/>
      <c r="D12" s="1"/>
      <c r="E12" s="1"/>
      <c r="F12" s="1"/>
      <c r="G12" s="1"/>
    </row>
    <row r="13" spans="1:7" ht="14.25">
      <c r="A13" s="1" t="s">
        <v>3</v>
      </c>
      <c r="B13" s="1"/>
      <c r="C13" s="32" t="s">
        <v>16</v>
      </c>
      <c r="D13" s="32"/>
      <c r="E13" s="32"/>
      <c r="F13" s="32"/>
      <c r="G13" s="32"/>
    </row>
    <row r="14" spans="1:7" ht="14.25">
      <c r="A14" s="1"/>
      <c r="B14" s="1"/>
      <c r="C14" s="1"/>
      <c r="D14" s="1"/>
      <c r="E14" s="1"/>
      <c r="F14" s="1"/>
      <c r="G14" s="1"/>
    </row>
    <row r="15" spans="1:7" ht="14.25">
      <c r="A15" s="1" t="s">
        <v>0</v>
      </c>
      <c r="B15" s="1"/>
      <c r="C15" s="33" t="s">
        <v>51</v>
      </c>
      <c r="D15" s="33"/>
      <c r="E15" s="33"/>
      <c r="F15" s="33"/>
      <c r="G15" s="33"/>
    </row>
    <row r="16" spans="1:7" ht="14.25">
      <c r="A16" s="1"/>
      <c r="B16" s="1"/>
      <c r="C16" s="1"/>
      <c r="D16" s="1"/>
      <c r="E16" s="1"/>
      <c r="F16" s="1"/>
      <c r="G16" s="1"/>
    </row>
    <row r="17" spans="1:13" ht="14.25">
      <c r="A17" s="1" t="s">
        <v>4</v>
      </c>
      <c r="B17" s="1"/>
      <c r="C17" s="34" t="s">
        <v>17</v>
      </c>
      <c r="D17" s="32"/>
      <c r="E17" s="32"/>
      <c r="F17" s="32"/>
      <c r="G17" s="32"/>
    </row>
    <row r="18" spans="1:13" ht="14.25">
      <c r="A18" s="1"/>
      <c r="B18" s="1"/>
      <c r="C18" s="1"/>
      <c r="D18" s="1"/>
      <c r="E18" s="1"/>
      <c r="F18" s="1"/>
      <c r="G18" s="1"/>
    </row>
    <row r="19" spans="1:13" ht="14.25" customHeight="1">
      <c r="A19" s="1" t="s">
        <v>5</v>
      </c>
      <c r="B19" s="1"/>
      <c r="C19" s="30" t="s">
        <v>52</v>
      </c>
      <c r="D19" s="30"/>
      <c r="E19" s="30"/>
      <c r="F19" s="30"/>
      <c r="G19" s="30"/>
      <c r="I19" s="29" t="s">
        <v>53</v>
      </c>
      <c r="J19" s="29"/>
      <c r="K19" s="29"/>
      <c r="L19" s="29"/>
      <c r="M19" s="29"/>
    </row>
    <row r="20" spans="1:13" ht="14.25">
      <c r="A20" s="1"/>
      <c r="B20" s="1"/>
      <c r="C20" s="30"/>
      <c r="D20" s="30"/>
      <c r="E20" s="30"/>
      <c r="F20" s="30"/>
      <c r="G20" s="30"/>
      <c r="I20" s="29"/>
      <c r="J20" s="29"/>
      <c r="K20" s="29"/>
      <c r="L20" s="29"/>
      <c r="M20" s="29"/>
    </row>
    <row r="21" spans="1:13" ht="14.25">
      <c r="A21" s="1"/>
      <c r="B21" s="1"/>
      <c r="C21" s="30"/>
      <c r="D21" s="30"/>
      <c r="E21" s="30"/>
      <c r="F21" s="30"/>
      <c r="G21" s="30"/>
      <c r="I21" s="29"/>
      <c r="J21" s="29"/>
      <c r="K21" s="29"/>
      <c r="L21" s="29"/>
      <c r="M21" s="29"/>
    </row>
    <row r="22" spans="1:13" ht="14.25">
      <c r="A22" s="1"/>
      <c r="B22" s="1"/>
      <c r="C22" s="30"/>
      <c r="D22" s="30"/>
      <c r="E22" s="30"/>
      <c r="F22" s="30"/>
      <c r="G22" s="30"/>
      <c r="I22" s="29"/>
      <c r="J22" s="29"/>
      <c r="K22" s="29"/>
      <c r="L22" s="29"/>
      <c r="M22" s="29"/>
    </row>
    <row r="23" spans="1:13" ht="14.25">
      <c r="A23" s="1"/>
      <c r="B23" s="1"/>
      <c r="C23" s="30"/>
      <c r="D23" s="30"/>
      <c r="E23" s="30"/>
      <c r="F23" s="30"/>
      <c r="G23" s="30"/>
      <c r="I23" s="29"/>
      <c r="J23" s="29"/>
      <c r="K23" s="29"/>
      <c r="L23" s="29"/>
      <c r="M23" s="29"/>
    </row>
    <row r="24" spans="1:13" ht="14.25">
      <c r="A24" s="1"/>
      <c r="B24" s="1"/>
      <c r="C24" s="30"/>
      <c r="D24" s="30"/>
      <c r="E24" s="30"/>
      <c r="F24" s="30"/>
      <c r="G24" s="30"/>
      <c r="I24" s="29"/>
      <c r="J24" s="29"/>
      <c r="K24" s="29"/>
      <c r="L24" s="29"/>
      <c r="M24" s="29"/>
    </row>
    <row r="25" spans="1:13" ht="14.25">
      <c r="A25" s="1"/>
      <c r="B25" s="1"/>
      <c r="C25" s="30"/>
      <c r="D25" s="30"/>
      <c r="E25" s="30"/>
      <c r="F25" s="30"/>
      <c r="G25" s="30"/>
      <c r="I25" s="29"/>
      <c r="J25" s="29"/>
      <c r="K25" s="29"/>
      <c r="L25" s="29"/>
      <c r="M25" s="29"/>
    </row>
    <row r="26" spans="1:13" ht="14.25">
      <c r="A26" s="1"/>
      <c r="B26" s="1"/>
      <c r="C26" s="30"/>
      <c r="D26" s="30"/>
      <c r="E26" s="30"/>
      <c r="F26" s="30"/>
      <c r="G26" s="30"/>
      <c r="I26" s="29"/>
      <c r="J26" s="29"/>
      <c r="K26" s="29"/>
      <c r="L26" s="29"/>
      <c r="M26" s="29"/>
    </row>
    <row r="27" spans="1:13" ht="14.25">
      <c r="A27" s="1"/>
      <c r="B27" s="1"/>
      <c r="C27" s="30"/>
      <c r="D27" s="30"/>
      <c r="E27" s="30"/>
      <c r="F27" s="30"/>
      <c r="G27" s="30"/>
      <c r="I27" s="29"/>
      <c r="J27" s="29"/>
      <c r="K27" s="29"/>
      <c r="L27" s="29"/>
      <c r="M27" s="29"/>
    </row>
    <row r="28" spans="1:13">
      <c r="C28" s="30"/>
      <c r="D28" s="30"/>
      <c r="E28" s="30"/>
      <c r="F28" s="30"/>
      <c r="G28" s="30"/>
      <c r="I28" s="29"/>
      <c r="J28" s="29"/>
      <c r="K28" s="29"/>
      <c r="L28" s="29"/>
      <c r="M28" s="29"/>
    </row>
    <row r="29" spans="1:13">
      <c r="C29" s="30"/>
      <c r="D29" s="30"/>
      <c r="E29" s="30"/>
      <c r="F29" s="30"/>
      <c r="G29" s="30"/>
      <c r="I29" s="29"/>
      <c r="J29" s="29"/>
      <c r="K29" s="29"/>
      <c r="L29" s="29"/>
      <c r="M29" s="29"/>
    </row>
    <row r="30" spans="1:13">
      <c r="C30" s="30"/>
      <c r="D30" s="30"/>
      <c r="E30" s="30"/>
      <c r="F30" s="30"/>
      <c r="G30" s="30"/>
      <c r="I30" s="29"/>
      <c r="J30" s="29"/>
      <c r="K30" s="29"/>
      <c r="L30" s="29"/>
      <c r="M30" s="29"/>
    </row>
    <row r="31" spans="1:13">
      <c r="C31" s="30"/>
      <c r="D31" s="30"/>
      <c r="E31" s="30"/>
      <c r="F31" s="30"/>
      <c r="G31" s="30"/>
      <c r="I31" s="29"/>
      <c r="J31" s="29"/>
      <c r="K31" s="29"/>
      <c r="L31" s="29"/>
      <c r="M31" s="29"/>
    </row>
  </sheetData>
  <mergeCells count="7">
    <mergeCell ref="I19:M31"/>
    <mergeCell ref="C19:G31"/>
    <mergeCell ref="C5:G6"/>
    <mergeCell ref="C8:G11"/>
    <mergeCell ref="C13:G13"/>
    <mergeCell ref="C15:G15"/>
    <mergeCell ref="C17:G17"/>
  </mergeCells>
  <phoneticPr fontId="1" type="noConversion"/>
  <hyperlinks>
    <hyperlink ref="C17" r:id="rId1"/>
  </hyperlinks>
  <pageMargins left="0.7" right="0.7" top="0.75" bottom="0.75" header="0.3" footer="0.3"/>
  <pageSetup paperSize="9" orientation="portrait" horizontalDpi="200" verticalDpi="2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N58"/>
  <sheetViews>
    <sheetView workbookViewId="0">
      <selection activeCell="I25" sqref="I25"/>
    </sheetView>
  </sheetViews>
  <sheetFormatPr defaultRowHeight="13.5"/>
  <cols>
    <col min="3" max="3" width="32" customWidth="1"/>
    <col min="4" max="4" width="15.25" customWidth="1"/>
    <col min="5" max="5" width="15.375" customWidth="1"/>
    <col min="6" max="6" width="16.75" customWidth="1"/>
    <col min="7" max="7" width="16.875" customWidth="1"/>
    <col min="8" max="8" width="18.625" customWidth="1"/>
    <col min="9" max="9" width="14.75" customWidth="1"/>
  </cols>
  <sheetData>
    <row r="3" spans="1:14" ht="20.25">
      <c r="B3" s="3" t="s">
        <v>6</v>
      </c>
    </row>
    <row r="6" spans="1:14" ht="20.25">
      <c r="B6" s="2" t="s">
        <v>8</v>
      </c>
    </row>
    <row r="7" spans="1:14" ht="14.25">
      <c r="C7" s="4"/>
      <c r="D7" s="7" t="s">
        <v>19</v>
      </c>
    </row>
    <row r="8" spans="1:14" ht="14.25">
      <c r="C8" s="4" t="s">
        <v>20</v>
      </c>
      <c r="D8" s="21">
        <v>0.501</v>
      </c>
    </row>
    <row r="9" spans="1:14" ht="14.25">
      <c r="C9" s="4" t="s">
        <v>18</v>
      </c>
      <c r="D9" s="4">
        <v>0.49959999999999999</v>
      </c>
    </row>
    <row r="11" spans="1:14" ht="14.25">
      <c r="C11" s="4" t="s">
        <v>22</v>
      </c>
      <c r="D11" s="5">
        <v>989</v>
      </c>
    </row>
    <row r="12" spans="1:14" ht="14.25">
      <c r="C12" s="4" t="s">
        <v>21</v>
      </c>
      <c r="D12" s="4">
        <v>0.25190000000000001</v>
      </c>
    </row>
    <row r="14" spans="1:14" ht="72" customHeight="1">
      <c r="A14" s="1"/>
      <c r="B14" s="1"/>
      <c r="C14" s="16" t="s">
        <v>32</v>
      </c>
      <c r="D14" s="17" t="s">
        <v>33</v>
      </c>
      <c r="E14" s="17" t="s">
        <v>34</v>
      </c>
      <c r="F14" s="17" t="s">
        <v>36</v>
      </c>
      <c r="G14" s="17" t="s">
        <v>37</v>
      </c>
      <c r="H14" s="17" t="s">
        <v>28</v>
      </c>
      <c r="I14" s="1"/>
      <c r="J14" s="1"/>
      <c r="K14" s="1"/>
      <c r="L14" s="1"/>
      <c r="M14" s="1"/>
      <c r="N14" s="1"/>
    </row>
    <row r="15" spans="1:14" ht="15">
      <c r="A15" s="1"/>
      <c r="B15" s="1"/>
      <c r="C15" s="16" t="s">
        <v>31</v>
      </c>
      <c r="D15" s="8">
        <v>12793441</v>
      </c>
      <c r="E15" s="8">
        <v>557262</v>
      </c>
      <c r="F15" s="15">
        <f>E15/D15</f>
        <v>4.3558414034191424E-2</v>
      </c>
      <c r="G15" s="41">
        <f>AVERAGE(F15:F16)</f>
        <v>4.4664444922710829E-2</v>
      </c>
      <c r="H15" s="40">
        <f>D12*0.01</f>
        <v>2.519E-3</v>
      </c>
      <c r="I15" s="1"/>
      <c r="J15" s="1"/>
      <c r="K15" s="1"/>
      <c r="L15" s="1"/>
      <c r="M15" s="1"/>
      <c r="N15" s="1"/>
    </row>
    <row r="16" spans="1:14" ht="15">
      <c r="A16" s="1"/>
      <c r="B16" s="1"/>
      <c r="C16" s="16" t="s">
        <v>23</v>
      </c>
      <c r="D16" s="8">
        <v>13121275</v>
      </c>
      <c r="E16" s="8">
        <v>600567</v>
      </c>
      <c r="F16" s="15">
        <f t="shared" ref="F16:F28" si="0">E16/D16</f>
        <v>4.5770475811230234E-2</v>
      </c>
      <c r="G16" s="42"/>
      <c r="H16" s="40"/>
      <c r="I16" s="1"/>
      <c r="J16" s="1"/>
      <c r="K16" s="1"/>
      <c r="L16" s="1"/>
      <c r="M16" s="1"/>
      <c r="N16" s="1"/>
    </row>
    <row r="17" spans="1:14" ht="15">
      <c r="A17" s="1"/>
      <c r="B17" s="1"/>
      <c r="C17" s="16" t="s">
        <v>24</v>
      </c>
      <c r="D17" s="8">
        <v>13033859</v>
      </c>
      <c r="E17" s="8">
        <v>1875479</v>
      </c>
      <c r="F17" s="15">
        <f t="shared" si="0"/>
        <v>0.14389284094603141</v>
      </c>
      <c r="G17" s="40">
        <f t="shared" ref="G17" si="1">AVERAGE(F17:F18)</f>
        <v>0.14429186677056047</v>
      </c>
      <c r="H17" s="41">
        <f>D12*0.03</f>
        <v>7.5570000000000003E-3</v>
      </c>
      <c r="I17" s="1"/>
      <c r="J17" s="1"/>
      <c r="K17" s="1"/>
      <c r="L17" s="1"/>
      <c r="M17" s="1"/>
      <c r="N17" s="1"/>
    </row>
    <row r="18" spans="1:14" ht="15">
      <c r="A18" s="1"/>
      <c r="B18" s="1"/>
      <c r="C18" s="16" t="s">
        <v>24</v>
      </c>
      <c r="D18" s="8">
        <v>13058956</v>
      </c>
      <c r="E18" s="8">
        <v>1889512</v>
      </c>
      <c r="F18" s="15">
        <f t="shared" si="0"/>
        <v>0.14469089259508952</v>
      </c>
      <c r="G18" s="40"/>
      <c r="H18" s="42"/>
      <c r="I18" s="1"/>
      <c r="J18" s="1"/>
      <c r="K18" s="1"/>
      <c r="L18" s="1"/>
      <c r="M18" s="1"/>
      <c r="N18" s="1"/>
    </row>
    <row r="19" spans="1:14" ht="15">
      <c r="A19" s="1"/>
      <c r="B19" s="1"/>
      <c r="C19" s="16" t="s">
        <v>25</v>
      </c>
      <c r="D19" s="8">
        <v>13168170</v>
      </c>
      <c r="E19" s="8">
        <v>2528173</v>
      </c>
      <c r="F19" s="15">
        <f t="shared" si="0"/>
        <v>0.1919912182178693</v>
      </c>
      <c r="G19" s="40">
        <f t="shared" ref="G19" si="2">AVERAGE(F19:F20)</f>
        <v>0.19030543401700389</v>
      </c>
      <c r="H19" s="41">
        <f>D12*0.04</f>
        <v>1.0076E-2</v>
      </c>
      <c r="I19" s="1"/>
      <c r="J19" s="1"/>
      <c r="K19" s="1"/>
      <c r="L19" s="1"/>
      <c r="M19" s="1"/>
      <c r="N19" s="1"/>
    </row>
    <row r="20" spans="1:14" ht="15">
      <c r="A20" s="1"/>
      <c r="B20" s="1"/>
      <c r="C20" s="16" t="s">
        <v>25</v>
      </c>
      <c r="D20" s="8">
        <v>13193355</v>
      </c>
      <c r="E20" s="8">
        <v>2488526</v>
      </c>
      <c r="F20" s="15">
        <f t="shared" si="0"/>
        <v>0.18861964981613849</v>
      </c>
      <c r="G20" s="40"/>
      <c r="H20" s="42"/>
      <c r="I20" s="1"/>
      <c r="J20" s="1"/>
      <c r="K20" s="1"/>
      <c r="L20" s="1"/>
      <c r="M20" s="1"/>
      <c r="N20" s="1"/>
    </row>
    <row r="21" spans="1:14" ht="15">
      <c r="A21" s="1"/>
      <c r="B21" s="1"/>
      <c r="C21" s="16" t="s">
        <v>26</v>
      </c>
      <c r="D21" s="8">
        <v>13102369</v>
      </c>
      <c r="E21" s="8">
        <v>3762900</v>
      </c>
      <c r="F21" s="15">
        <f t="shared" si="0"/>
        <v>0.28719233903426167</v>
      </c>
      <c r="G21" s="40">
        <f t="shared" ref="G21" si="3">AVERAGE(F21:F22)</f>
        <v>0.28285430498583369</v>
      </c>
      <c r="H21" s="41">
        <f>D12*0.06</f>
        <v>1.5114000000000001E-2</v>
      </c>
      <c r="I21" s="1"/>
      <c r="J21" s="1"/>
      <c r="K21" s="1"/>
      <c r="L21" s="1"/>
      <c r="M21" s="1"/>
      <c r="N21" s="1"/>
    </row>
    <row r="22" spans="1:14" ht="15">
      <c r="A22" s="1"/>
      <c r="B22" s="1"/>
      <c r="C22" s="16" t="s">
        <v>26</v>
      </c>
      <c r="D22" s="8">
        <v>13093253</v>
      </c>
      <c r="E22" s="8">
        <v>3646684</v>
      </c>
      <c r="F22" s="15">
        <f t="shared" si="0"/>
        <v>0.27851627093740572</v>
      </c>
      <c r="G22" s="40"/>
      <c r="H22" s="42"/>
      <c r="I22" s="1"/>
      <c r="J22" s="1"/>
      <c r="K22" s="1"/>
      <c r="L22" s="1"/>
      <c r="M22" s="1"/>
      <c r="N22" s="1"/>
    </row>
    <row r="23" spans="1:14" ht="15">
      <c r="A23" s="1"/>
      <c r="B23" s="1"/>
      <c r="C23" s="16" t="s">
        <v>27</v>
      </c>
      <c r="D23" s="8">
        <v>13199479</v>
      </c>
      <c r="E23" s="8">
        <v>5139457</v>
      </c>
      <c r="F23" s="15">
        <f t="shared" si="0"/>
        <v>0.38936817127403284</v>
      </c>
      <c r="G23" s="40">
        <f t="shared" ref="G23:G27" si="4">AVERAGE(F23:F24)</f>
        <v>0.38359910131308872</v>
      </c>
      <c r="H23" s="41">
        <f>D12*0.08</f>
        <v>2.0152E-2</v>
      </c>
      <c r="I23" s="1"/>
      <c r="J23" s="1"/>
      <c r="K23" s="1"/>
      <c r="L23" s="1"/>
      <c r="M23" s="1"/>
      <c r="N23" s="1"/>
    </row>
    <row r="24" spans="1:14" ht="15">
      <c r="A24" s="1"/>
      <c r="B24" s="1"/>
      <c r="C24" s="16" t="s">
        <v>27</v>
      </c>
      <c r="D24" s="8">
        <v>13192080</v>
      </c>
      <c r="E24" s="8">
        <v>4984364</v>
      </c>
      <c r="F24" s="15">
        <f t="shared" si="0"/>
        <v>0.3778300313521446</v>
      </c>
      <c r="G24" s="40"/>
      <c r="H24" s="42"/>
      <c r="I24" s="1"/>
      <c r="J24" s="1"/>
      <c r="K24" s="1"/>
      <c r="L24" s="1"/>
      <c r="M24" s="1"/>
      <c r="N24" s="1"/>
    </row>
    <row r="25" spans="1:14" ht="15">
      <c r="C25" s="16" t="s">
        <v>29</v>
      </c>
      <c r="D25" s="15">
        <v>12855784</v>
      </c>
      <c r="E25" s="15">
        <v>4539190</v>
      </c>
      <c r="F25" s="15">
        <f t="shared" si="0"/>
        <v>0.35308542831771289</v>
      </c>
      <c r="G25" s="40">
        <f t="shared" si="4"/>
        <v>0.34803797574783846</v>
      </c>
      <c r="H25" s="35" t="s">
        <v>35</v>
      </c>
    </row>
    <row r="26" spans="1:14" ht="15">
      <c r="C26" s="16" t="s">
        <v>29</v>
      </c>
      <c r="D26" s="15">
        <v>12845973</v>
      </c>
      <c r="E26" s="15">
        <v>4406047</v>
      </c>
      <c r="F26" s="15">
        <f t="shared" si="0"/>
        <v>0.34299052317796402</v>
      </c>
      <c r="G26" s="40"/>
      <c r="H26" s="36"/>
    </row>
    <row r="27" spans="1:14" ht="15">
      <c r="C27" s="16" t="s">
        <v>30</v>
      </c>
      <c r="D27" s="15">
        <v>13053800</v>
      </c>
      <c r="E27" s="15">
        <v>4218265</v>
      </c>
      <c r="F27" s="15">
        <f t="shared" si="0"/>
        <v>0.32314460157195607</v>
      </c>
      <c r="G27" s="40">
        <f t="shared" si="4"/>
        <v>0.32568537069497783</v>
      </c>
      <c r="H27" s="37" t="s">
        <v>35</v>
      </c>
    </row>
    <row r="28" spans="1:14" ht="15">
      <c r="C28" s="16" t="s">
        <v>30</v>
      </c>
      <c r="D28" s="15">
        <v>13130956</v>
      </c>
      <c r="E28" s="15">
        <v>4309923</v>
      </c>
      <c r="F28" s="15">
        <f t="shared" si="0"/>
        <v>0.32822613981799953</v>
      </c>
      <c r="G28" s="40"/>
      <c r="H28" s="38"/>
    </row>
    <row r="31" spans="1:14" ht="15">
      <c r="C31" s="19" t="s">
        <v>38</v>
      </c>
    </row>
    <row r="51" spans="2:5" s="18" customFormat="1"/>
    <row r="52" spans="2:5" ht="15">
      <c r="C52" s="39" t="s">
        <v>44</v>
      </c>
      <c r="D52" s="39"/>
      <c r="E52" s="15">
        <f>G25</f>
        <v>0.34803797574783846</v>
      </c>
    </row>
    <row r="53" spans="2:5" s="18" customFormat="1" ht="15">
      <c r="C53" s="39" t="s">
        <v>46</v>
      </c>
      <c r="D53" s="39"/>
      <c r="E53" s="15">
        <f>G27</f>
        <v>0.32568537069497783</v>
      </c>
    </row>
    <row r="54" spans="2:5" ht="15">
      <c r="C54" s="39" t="s">
        <v>39</v>
      </c>
      <c r="D54" s="39"/>
      <c r="E54" s="15">
        <v>19.081399999999999</v>
      </c>
    </row>
    <row r="55" spans="2:5" ht="15">
      <c r="C55" s="39" t="s">
        <v>40</v>
      </c>
      <c r="D55" s="39"/>
      <c r="E55" s="15">
        <v>-2.3E-3</v>
      </c>
    </row>
    <row r="56" spans="2:5" ht="15">
      <c r="B56" s="18"/>
      <c r="C56" s="39" t="s">
        <v>41</v>
      </c>
      <c r="D56" s="39"/>
      <c r="E56" s="15">
        <v>989</v>
      </c>
    </row>
    <row r="57" spans="2:5" ht="15">
      <c r="C57" s="43" t="s">
        <v>42</v>
      </c>
      <c r="D57" s="43"/>
      <c r="E57" s="20">
        <f>(E52-E55)*E56/(E54*D8)</f>
        <v>36.24395198143467</v>
      </c>
    </row>
    <row r="58" spans="2:5" ht="15">
      <c r="C58" s="43" t="s">
        <v>43</v>
      </c>
      <c r="D58" s="43"/>
      <c r="E58" s="20">
        <f>(E53-E55)*E56/(E54*D9)</f>
        <v>34.026564236425152</v>
      </c>
    </row>
  </sheetData>
  <mergeCells count="21">
    <mergeCell ref="C58:D58"/>
    <mergeCell ref="G15:G16"/>
    <mergeCell ref="G17:G18"/>
    <mergeCell ref="G19:G20"/>
    <mergeCell ref="G21:G22"/>
    <mergeCell ref="G23:G24"/>
    <mergeCell ref="G25:G26"/>
    <mergeCell ref="G27:G28"/>
    <mergeCell ref="C53:D53"/>
    <mergeCell ref="C54:D54"/>
    <mergeCell ref="C55:D55"/>
    <mergeCell ref="C56:D56"/>
    <mergeCell ref="C57:D57"/>
    <mergeCell ref="H25:H26"/>
    <mergeCell ref="H27:H28"/>
    <mergeCell ref="C52:D52"/>
    <mergeCell ref="H15:H16"/>
    <mergeCell ref="H17:H18"/>
    <mergeCell ref="H19:H20"/>
    <mergeCell ref="H21:H22"/>
    <mergeCell ref="H23:H24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N58"/>
  <sheetViews>
    <sheetView topLeftCell="A4" workbookViewId="0">
      <selection activeCell="F49" sqref="F49"/>
    </sheetView>
  </sheetViews>
  <sheetFormatPr defaultRowHeight="13.5"/>
  <cols>
    <col min="1" max="2" width="9" style="18"/>
    <col min="3" max="3" width="32" style="18" customWidth="1"/>
    <col min="4" max="4" width="15.25" style="18" customWidth="1"/>
    <col min="5" max="5" width="15.375" style="18" customWidth="1"/>
    <col min="6" max="6" width="16.75" style="18" customWidth="1"/>
    <col min="7" max="7" width="16.875" style="18" customWidth="1"/>
    <col min="8" max="8" width="18.625" style="18" customWidth="1"/>
    <col min="9" max="9" width="14.75" style="18" customWidth="1"/>
    <col min="10" max="16384" width="9" style="18"/>
  </cols>
  <sheetData>
    <row r="3" spans="1:14" ht="20.25">
      <c r="B3" s="11" t="s">
        <v>45</v>
      </c>
    </row>
    <row r="6" spans="1:14" ht="20.25">
      <c r="B6" s="10" t="s">
        <v>8</v>
      </c>
    </row>
    <row r="7" spans="1:14" ht="14.25">
      <c r="C7" s="12"/>
      <c r="D7" s="14" t="s">
        <v>19</v>
      </c>
    </row>
    <row r="8" spans="1:14" ht="14.25">
      <c r="C8" s="12" t="s">
        <v>20</v>
      </c>
      <c r="D8" s="21">
        <v>0.50029999999999997</v>
      </c>
    </row>
    <row r="9" spans="1:14" ht="14.25">
      <c r="C9" s="12" t="s">
        <v>18</v>
      </c>
      <c r="D9" s="12">
        <v>0.50190000000000001</v>
      </c>
    </row>
    <row r="11" spans="1:14" ht="14.25">
      <c r="C11" s="12" t="s">
        <v>22</v>
      </c>
      <c r="D11" s="13">
        <v>989</v>
      </c>
    </row>
    <row r="12" spans="1:14" ht="14.25">
      <c r="C12" s="12" t="s">
        <v>21</v>
      </c>
      <c r="D12" s="12">
        <v>0.2515</v>
      </c>
    </row>
    <row r="14" spans="1:14" ht="60">
      <c r="A14" s="9"/>
      <c r="B14" s="9"/>
      <c r="C14" s="16" t="s">
        <v>32</v>
      </c>
      <c r="D14" s="17" t="s">
        <v>33</v>
      </c>
      <c r="E14" s="17" t="s">
        <v>34</v>
      </c>
      <c r="F14" s="17" t="s">
        <v>36</v>
      </c>
      <c r="G14" s="17" t="s">
        <v>37</v>
      </c>
      <c r="H14" s="17" t="s">
        <v>28</v>
      </c>
      <c r="I14" s="9"/>
      <c r="J14" s="9"/>
      <c r="K14" s="9"/>
      <c r="L14" s="9"/>
      <c r="M14" s="9"/>
      <c r="N14" s="9"/>
    </row>
    <row r="15" spans="1:14" ht="13.5" customHeight="1">
      <c r="A15" s="9"/>
      <c r="B15" s="9"/>
      <c r="C15" s="16" t="s">
        <v>31</v>
      </c>
      <c r="D15" s="15">
        <v>12907516</v>
      </c>
      <c r="E15" s="15">
        <v>577714</v>
      </c>
      <c r="F15" s="15">
        <f>E15/D15</f>
        <v>4.4757953428064705E-2</v>
      </c>
      <c r="G15" s="41">
        <f>AVERAGE(F15:F16)</f>
        <v>4.5986023767592643E-2</v>
      </c>
      <c r="H15" s="40">
        <f>D12*0.01</f>
        <v>2.5149999999999999E-3</v>
      </c>
      <c r="I15" s="9"/>
      <c r="J15" s="9"/>
      <c r="K15" s="9"/>
      <c r="L15" s="9"/>
      <c r="M15" s="9"/>
      <c r="N15" s="9"/>
    </row>
    <row r="16" spans="1:14" ht="13.5" customHeight="1">
      <c r="A16" s="9"/>
      <c r="B16" s="9"/>
      <c r="C16" s="16" t="s">
        <v>23</v>
      </c>
      <c r="D16" s="15">
        <v>13118731</v>
      </c>
      <c r="E16" s="15">
        <v>619389</v>
      </c>
      <c r="F16" s="15">
        <f t="shared" ref="F16:F28" si="0">E16/D16</f>
        <v>4.7214094107120574E-2</v>
      </c>
      <c r="G16" s="42"/>
      <c r="H16" s="40"/>
      <c r="I16" s="9"/>
      <c r="J16" s="9"/>
      <c r="K16" s="9"/>
      <c r="L16" s="9"/>
      <c r="M16" s="9"/>
      <c r="N16" s="9"/>
    </row>
    <row r="17" spans="1:14" ht="13.5" customHeight="1">
      <c r="A17" s="9"/>
      <c r="B17" s="9"/>
      <c r="C17" s="16" t="s">
        <v>24</v>
      </c>
      <c r="D17" s="15">
        <v>13069653</v>
      </c>
      <c r="E17" s="15">
        <v>1953555</v>
      </c>
      <c r="F17" s="15">
        <f t="shared" si="0"/>
        <v>0.14947259885170633</v>
      </c>
      <c r="G17" s="40">
        <f t="shared" ref="G17" si="1">AVERAGE(F17:F18)</f>
        <v>0.14749459112477048</v>
      </c>
      <c r="H17" s="41">
        <f>D12*0.03</f>
        <v>7.5449999999999996E-3</v>
      </c>
      <c r="I17" s="9"/>
      <c r="J17" s="9"/>
      <c r="K17" s="9"/>
      <c r="L17" s="9"/>
      <c r="M17" s="9"/>
      <c r="N17" s="9"/>
    </row>
    <row r="18" spans="1:14" ht="13.5" customHeight="1">
      <c r="A18" s="9"/>
      <c r="B18" s="9"/>
      <c r="C18" s="16" t="s">
        <v>24</v>
      </c>
      <c r="D18" s="15">
        <v>12995859</v>
      </c>
      <c r="E18" s="15">
        <v>1891113</v>
      </c>
      <c r="F18" s="15">
        <f t="shared" si="0"/>
        <v>0.14551658339783466</v>
      </c>
      <c r="G18" s="40"/>
      <c r="H18" s="42"/>
      <c r="I18" s="9"/>
      <c r="J18" s="9"/>
      <c r="K18" s="9"/>
      <c r="L18" s="9"/>
      <c r="M18" s="9"/>
      <c r="N18" s="9"/>
    </row>
    <row r="19" spans="1:14" ht="13.5" customHeight="1">
      <c r="A19" s="9"/>
      <c r="B19" s="9"/>
      <c r="C19" s="16" t="s">
        <v>25</v>
      </c>
      <c r="D19" s="15">
        <v>12609158</v>
      </c>
      <c r="E19" s="15">
        <v>2240248</v>
      </c>
      <c r="F19" s="23">
        <f t="shared" si="0"/>
        <v>0.17766832646557368</v>
      </c>
      <c r="G19" s="40">
        <f t="shared" ref="G19" si="2">AVERAGE(F19:F20)</f>
        <v>0.18648447149672356</v>
      </c>
      <c r="H19" s="41">
        <f>D12*0.04</f>
        <v>1.0059999999999999E-2</v>
      </c>
      <c r="I19" s="9"/>
      <c r="J19" s="9"/>
      <c r="K19" s="9"/>
      <c r="L19" s="9"/>
      <c r="M19" s="9"/>
      <c r="N19" s="9"/>
    </row>
    <row r="20" spans="1:14" ht="13.5" customHeight="1">
      <c r="A20" s="9"/>
      <c r="B20" s="9"/>
      <c r="C20" s="16" t="s">
        <v>25</v>
      </c>
      <c r="D20" s="15">
        <v>12861219</v>
      </c>
      <c r="E20" s="15">
        <v>2511804</v>
      </c>
      <c r="F20" s="23">
        <f t="shared" si="0"/>
        <v>0.19530061652787345</v>
      </c>
      <c r="G20" s="40"/>
      <c r="H20" s="42"/>
      <c r="I20" s="9"/>
      <c r="J20" s="9"/>
      <c r="K20" s="9"/>
      <c r="L20" s="9"/>
      <c r="M20" s="9"/>
      <c r="N20" s="9"/>
    </row>
    <row r="21" spans="1:14" ht="13.5" customHeight="1">
      <c r="A21" s="9"/>
      <c r="B21" s="9"/>
      <c r="C21" s="16" t="s">
        <v>26</v>
      </c>
      <c r="D21" s="15">
        <v>13178196</v>
      </c>
      <c r="E21" s="15">
        <v>3764003</v>
      </c>
      <c r="F21" s="15">
        <f t="shared" si="0"/>
        <v>0.28562354058173062</v>
      </c>
      <c r="G21" s="40">
        <f t="shared" ref="G21" si="3">AVERAGE(F21:F22)</f>
        <v>0.28541219760944425</v>
      </c>
      <c r="H21" s="41">
        <f>D12*0.06</f>
        <v>1.5089999999999999E-2</v>
      </c>
      <c r="I21" s="9"/>
      <c r="J21" s="22"/>
      <c r="K21" s="22"/>
      <c r="L21" s="9"/>
      <c r="M21" s="9"/>
      <c r="N21" s="9"/>
    </row>
    <row r="22" spans="1:14" ht="13.5" customHeight="1">
      <c r="A22" s="9"/>
      <c r="B22" s="9"/>
      <c r="C22" s="16" t="s">
        <v>26</v>
      </c>
      <c r="D22" s="15">
        <v>13149908</v>
      </c>
      <c r="E22" s="15">
        <v>3750365</v>
      </c>
      <c r="F22" s="15">
        <f t="shared" si="0"/>
        <v>0.28520085463715794</v>
      </c>
      <c r="G22" s="40"/>
      <c r="H22" s="42"/>
      <c r="I22" s="9"/>
      <c r="L22" s="9"/>
      <c r="M22" s="9"/>
      <c r="N22" s="9"/>
    </row>
    <row r="23" spans="1:14" ht="13.5" customHeight="1">
      <c r="A23" s="9"/>
      <c r="B23" s="9"/>
      <c r="C23" s="16" t="s">
        <v>27</v>
      </c>
      <c r="D23" s="15">
        <v>13050444</v>
      </c>
      <c r="E23" s="15">
        <v>4957257</v>
      </c>
      <c r="F23" s="15">
        <f t="shared" si="0"/>
        <v>0.3798535130299015</v>
      </c>
      <c r="G23" s="40">
        <f t="shared" ref="G23:G27" si="4">AVERAGE(F23:F24)</f>
        <v>0.38084980949373137</v>
      </c>
      <c r="H23" s="41">
        <f>D12*0.08</f>
        <v>2.0119999999999999E-2</v>
      </c>
      <c r="I23" s="9"/>
      <c r="L23" s="9"/>
      <c r="M23" s="9"/>
      <c r="N23" s="9"/>
    </row>
    <row r="24" spans="1:14" ht="13.5" customHeight="1">
      <c r="A24" s="9"/>
      <c r="B24" s="9"/>
      <c r="C24" s="16" t="s">
        <v>27</v>
      </c>
      <c r="D24" s="15">
        <v>12991692</v>
      </c>
      <c r="E24" s="15">
        <v>4960827</v>
      </c>
      <c r="F24" s="15">
        <f t="shared" si="0"/>
        <v>0.38184610595756119</v>
      </c>
      <c r="G24" s="40"/>
      <c r="H24" s="42"/>
      <c r="I24" s="9"/>
      <c r="L24" s="9"/>
      <c r="M24" s="9"/>
      <c r="N24" s="9"/>
    </row>
    <row r="25" spans="1:14" ht="13.5" customHeight="1">
      <c r="C25" s="16" t="s">
        <v>29</v>
      </c>
      <c r="D25" s="15">
        <v>12687782</v>
      </c>
      <c r="E25" s="15">
        <v>4133831</v>
      </c>
      <c r="F25" s="15">
        <f t="shared" si="0"/>
        <v>0.32581195042600825</v>
      </c>
      <c r="G25" s="40">
        <f t="shared" si="4"/>
        <v>0.32664028562814784</v>
      </c>
      <c r="H25" s="35" t="s">
        <v>35</v>
      </c>
    </row>
    <row r="26" spans="1:14" ht="13.5" customHeight="1">
      <c r="C26" s="16" t="s">
        <v>29</v>
      </c>
      <c r="D26" s="15">
        <v>12723329</v>
      </c>
      <c r="E26" s="15">
        <v>4166491</v>
      </c>
      <c r="F26" s="15">
        <f t="shared" si="0"/>
        <v>0.32746862083028744</v>
      </c>
      <c r="G26" s="40"/>
      <c r="H26" s="36"/>
    </row>
    <row r="27" spans="1:14" ht="13.5" customHeight="1">
      <c r="C27" s="16" t="s">
        <v>30</v>
      </c>
      <c r="D27" s="15">
        <v>13159413</v>
      </c>
      <c r="E27" s="15">
        <v>4230621</v>
      </c>
      <c r="F27" s="15">
        <f t="shared" si="0"/>
        <v>0.32149009990035271</v>
      </c>
      <c r="G27" s="40">
        <f t="shared" si="4"/>
        <v>0.32261376415905763</v>
      </c>
      <c r="H27" s="37" t="s">
        <v>35</v>
      </c>
    </row>
    <row r="28" spans="1:14" ht="13.5" customHeight="1">
      <c r="C28" s="16" t="s">
        <v>30</v>
      </c>
      <c r="D28" s="15">
        <v>13124939</v>
      </c>
      <c r="E28" s="15">
        <v>4249034</v>
      </c>
      <c r="F28" s="15">
        <f t="shared" si="0"/>
        <v>0.32373742841776254</v>
      </c>
      <c r="G28" s="40"/>
      <c r="H28" s="38"/>
    </row>
    <row r="29" spans="1:14">
      <c r="D29" s="22"/>
    </row>
    <row r="30" spans="1:14">
      <c r="D30" s="22"/>
    </row>
    <row r="31" spans="1:14" ht="13.5" customHeight="1">
      <c r="C31" s="19" t="s">
        <v>38</v>
      </c>
      <c r="D31" s="22"/>
    </row>
    <row r="32" spans="1:14">
      <c r="D32" s="22"/>
    </row>
    <row r="33" spans="4:4">
      <c r="D33" s="22"/>
    </row>
    <row r="34" spans="4:4">
      <c r="D34" s="22"/>
    </row>
    <row r="52" spans="3:5" ht="15">
      <c r="C52" s="39" t="s">
        <v>44</v>
      </c>
      <c r="D52" s="39"/>
      <c r="E52" s="15">
        <f>G25</f>
        <v>0.32664028562814784</v>
      </c>
    </row>
    <row r="53" spans="3:5" ht="15">
      <c r="C53" s="39" t="s">
        <v>46</v>
      </c>
      <c r="D53" s="39"/>
      <c r="E53" s="15">
        <f>G27</f>
        <v>0.32261376415905763</v>
      </c>
    </row>
    <row r="54" spans="3:5" ht="15">
      <c r="C54" s="39" t="s">
        <v>39</v>
      </c>
      <c r="D54" s="39"/>
      <c r="E54" s="15">
        <v>18.931349999999998</v>
      </c>
    </row>
    <row r="55" spans="3:5" ht="15">
      <c r="C55" s="39" t="s">
        <v>40</v>
      </c>
      <c r="D55" s="39"/>
      <c r="E55" s="24">
        <v>-2.4847999999999998E-4</v>
      </c>
    </row>
    <row r="56" spans="3:5" ht="15">
      <c r="C56" s="39" t="s">
        <v>41</v>
      </c>
      <c r="D56" s="39"/>
      <c r="E56" s="15">
        <v>989</v>
      </c>
    </row>
    <row r="57" spans="3:5" ht="15">
      <c r="C57" s="43" t="s">
        <v>42</v>
      </c>
      <c r="D57" s="43"/>
      <c r="E57" s="20">
        <f>(E52-E55)*E56/(E54*D8)</f>
        <v>34.133765392156526</v>
      </c>
    </row>
    <row r="58" spans="3:5" ht="15">
      <c r="C58" s="43" t="s">
        <v>43</v>
      </c>
      <c r="D58" s="43"/>
      <c r="E58" s="20">
        <f>(E53-E55)*E56/(E54*D9)</f>
        <v>33.605841313988158</v>
      </c>
    </row>
  </sheetData>
  <mergeCells count="21">
    <mergeCell ref="C56:D56"/>
    <mergeCell ref="C57:D57"/>
    <mergeCell ref="C58:D58"/>
    <mergeCell ref="G27:G28"/>
    <mergeCell ref="H27:H28"/>
    <mergeCell ref="C52:D52"/>
    <mergeCell ref="C53:D53"/>
    <mergeCell ref="C54:D54"/>
    <mergeCell ref="C55:D55"/>
    <mergeCell ref="G21:G22"/>
    <mergeCell ref="H21:H22"/>
    <mergeCell ref="G23:G24"/>
    <mergeCell ref="H23:H24"/>
    <mergeCell ref="G25:G26"/>
    <mergeCell ref="H25:H26"/>
    <mergeCell ref="G15:G16"/>
    <mergeCell ref="H15:H16"/>
    <mergeCell ref="G17:G18"/>
    <mergeCell ref="H17:H18"/>
    <mergeCell ref="G19:G20"/>
    <mergeCell ref="H19:H20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F13"/>
  <sheetViews>
    <sheetView workbookViewId="0">
      <selection activeCell="E19" sqref="E19"/>
    </sheetView>
  </sheetViews>
  <sheetFormatPr defaultRowHeight="13.5"/>
  <cols>
    <col min="3" max="3" width="21.625" customWidth="1"/>
    <col min="4" max="4" width="27" customWidth="1"/>
    <col min="5" max="5" width="21.375" customWidth="1"/>
    <col min="6" max="6" width="29.125" customWidth="1"/>
  </cols>
  <sheetData>
    <row r="3" spans="2:6" ht="20.25">
      <c r="C3" s="2" t="s">
        <v>7</v>
      </c>
      <c r="D3" s="2"/>
      <c r="E3" s="2"/>
      <c r="F3" s="2"/>
    </row>
    <row r="7" spans="2:6" ht="14.25">
      <c r="B7" s="26"/>
      <c r="C7" s="6" t="s">
        <v>47</v>
      </c>
      <c r="D7" s="6" t="s">
        <v>48</v>
      </c>
    </row>
    <row r="8" spans="2:6" ht="14.25">
      <c r="B8" s="44" t="s">
        <v>11</v>
      </c>
      <c r="C8" s="6" t="s">
        <v>49</v>
      </c>
      <c r="D8" s="25">
        <f>'Day1'!E57</f>
        <v>36.24395198143467</v>
      </c>
    </row>
    <row r="9" spans="2:6" ht="14.25">
      <c r="B9" s="44"/>
      <c r="C9" s="6" t="s">
        <v>50</v>
      </c>
      <c r="D9" s="25">
        <f>'Day1'!E58</f>
        <v>34.026564236425152</v>
      </c>
    </row>
    <row r="10" spans="2:6" ht="14.25">
      <c r="B10" s="44" t="s">
        <v>10</v>
      </c>
      <c r="C10" s="6" t="s">
        <v>49</v>
      </c>
      <c r="D10" s="25">
        <f>'Day2'!E57</f>
        <v>34.133765392156526</v>
      </c>
    </row>
    <row r="11" spans="2:6" ht="14.25">
      <c r="B11" s="44"/>
      <c r="C11" s="6" t="s">
        <v>50</v>
      </c>
      <c r="D11" s="25">
        <f>'Day2'!E58</f>
        <v>33.605841313988158</v>
      </c>
    </row>
    <row r="12" spans="2:6" ht="14.25">
      <c r="B12" s="26"/>
      <c r="C12" s="6" t="s">
        <v>9</v>
      </c>
      <c r="D12" s="25">
        <f>AVERAGE(D8:D11)</f>
        <v>34.502530731001123</v>
      </c>
    </row>
    <row r="13" spans="2:6" ht="14.25">
      <c r="B13" s="27"/>
      <c r="C13" s="28" t="s">
        <v>12</v>
      </c>
      <c r="D13" s="25">
        <f>STDEV(D8:D11)/D12*100</f>
        <v>3.4290054672086789</v>
      </c>
    </row>
  </sheetData>
  <mergeCells count="2">
    <mergeCell ref="B8:B9"/>
    <mergeCell ref="B10:B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General</vt:lpstr>
      <vt:lpstr>Day1</vt:lpstr>
      <vt:lpstr>Day2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2018-07-26T03:26:42Z</dcterms:modified>
</cp:coreProperties>
</file>